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eev.vasiliy\Documents\291\Measurer\Rules\ORC\ORC 2026\"/>
    </mc:Choice>
  </mc:AlternateContent>
  <xr:revisionPtr revIDLastSave="0" documentId="13_ncr:1_{993A5873-6006-49A1-8D49-800E2CD1A24F}" xr6:coauthVersionLast="36" xr6:coauthVersionMax="36" xr10:uidLastSave="{00000000-0000-0000-0000-000000000000}"/>
  <bookViews>
    <workbookView xWindow="0" yWindow="0" windowWidth="15540" windowHeight="1264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Toc65880315" localSheetId="0">Лист1!$B$17</definedName>
  </definedNames>
  <calcPr calcId="191029"/>
</workbook>
</file>

<file path=xl/calcChain.xml><?xml version="1.0" encoding="utf-8"?>
<calcChain xmlns="http://schemas.openxmlformats.org/spreadsheetml/2006/main">
  <c r="J51" i="1" l="1"/>
  <c r="L51" i="1" s="1"/>
  <c r="L32" i="1"/>
  <c r="L31" i="1"/>
  <c r="L53" i="1"/>
  <c r="L49" i="1"/>
  <c r="L48" i="1"/>
  <c r="L47" i="1"/>
  <c r="L44" i="1"/>
  <c r="L43" i="1"/>
  <c r="L41" i="1"/>
  <c r="L40" i="1"/>
  <c r="L39" i="1"/>
  <c r="L38" i="1"/>
  <c r="L37" i="1"/>
  <c r="L35" i="1"/>
  <c r="L34" i="1"/>
  <c r="L29" i="1"/>
  <c r="L25" i="1"/>
  <c r="L24" i="1"/>
  <c r="L22" i="1"/>
  <c r="L21" i="1"/>
  <c r="L20" i="1"/>
  <c r="L19" i="1"/>
  <c r="L13" i="1"/>
  <c r="L12" i="1"/>
  <c r="L11" i="1"/>
  <c r="L9" i="1"/>
  <c r="L8" i="1"/>
  <c r="J27" i="1"/>
  <c r="J28" i="1" s="1"/>
  <c r="L28" i="1" s="1"/>
  <c r="J54" i="1"/>
  <c r="L54" i="1" s="1"/>
  <c r="J46" i="1"/>
  <c r="L46" i="1" s="1"/>
  <c r="J45" i="1"/>
  <c r="L45" i="1" s="1"/>
  <c r="K18" i="1"/>
  <c r="J23" i="1" s="1"/>
  <c r="L23" i="1" s="1"/>
  <c r="L27" i="1" l="1"/>
  <c r="J33" i="1"/>
  <c r="L33" i="1" s="1"/>
  <c r="J30" i="1"/>
  <c r="J52" i="1"/>
  <c r="L52" i="1" s="1"/>
  <c r="J26" i="1" l="1"/>
  <c r="L26" i="1" s="1"/>
  <c r="L30" i="1"/>
  <c r="J36" i="1"/>
  <c r="L36" i="1" s="1"/>
  <c r="J50" i="1"/>
  <c r="L50" i="1" s="1"/>
  <c r="J42" i="1"/>
  <c r="L42" i="1" s="1"/>
  <c r="L55" i="1" l="1"/>
  <c r="J55" i="1"/>
  <c r="H56" i="1" l="1"/>
  <c r="K55" i="1"/>
</calcChain>
</file>

<file path=xl/sharedStrings.xml><?xml version="1.0" encoding="utf-8"?>
<sst xmlns="http://schemas.openxmlformats.org/spreadsheetml/2006/main" count="138" uniqueCount="76">
  <si>
    <t xml:space="preserve"> ОБЩЕЕ</t>
  </si>
  <si>
    <t>4. Фраза «Постоянно установлено» означает, что оборудование встроено и не может быть перемещено со своего штатного места во время обмера или гонки</t>
  </si>
  <si>
    <t>ТРЕБОВАНИЯ К ЖИЛЫМ ПОМЕЩЕНИЯМ</t>
  </si>
  <si>
    <t>Яхта:</t>
  </si>
  <si>
    <t>Рег. №</t>
  </si>
  <si>
    <t>LOA</t>
  </si>
  <si>
    <t>м</t>
  </si>
  <si>
    <t>Макс. длина</t>
  </si>
  <si>
    <t>Макс. ширина</t>
  </si>
  <si>
    <t>BM</t>
  </si>
  <si>
    <t>Расчетная длина</t>
  </si>
  <si>
    <t>AL</t>
  </si>
  <si>
    <t>Контролируемый параметр</t>
  </si>
  <si>
    <t>Обознач</t>
  </si>
  <si>
    <t>Разм</t>
  </si>
  <si>
    <t>Требов.</t>
  </si>
  <si>
    <t>Измерен.</t>
  </si>
  <si>
    <t>-</t>
  </si>
  <si>
    <t xml:space="preserve"> Высота в свету от пола каюты до потолка, не менее</t>
  </si>
  <si>
    <t>1. Длина койки</t>
  </si>
  <si>
    <t>Объем рундуков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</si>
  <si>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</si>
  <si>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л</t>
  </si>
  <si>
    <t>Имеется стационарный двигатель (Да/Нет)</t>
  </si>
  <si>
    <t>Предназначением яхты является, в первую очередь, длительное   плавание  (Да/Нет)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</si>
  <si>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</si>
  <si>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Да</t>
  </si>
  <si>
    <t>1. Все системы, предназначенные для обеспечения жизни, еды, сна, хранения запасов удовлетворяют требованиям длительного плавания и функционируют в соответствии со своим назначением (Да/Нет)</t>
  </si>
  <si>
    <t>2. Детали обстройки и мебели (стол, койки, раковины, плиты, холодильник и т.д.) преставляют собой обычное оборудование, с обычным для этого оборудования весом  (Да/Нет)</t>
  </si>
  <si>
    <t>3. Рундуки, контейнеры и выдвижные ящики  имеют жесткую конструкцию и полностью пригодны для удобного и безопасного раздельного хранения с обеспечением легкого доступа к ним в морских условиях. Содержимое всех этих отсеков полностью закрыто дверцами (крышками)  (Да/Нет)</t>
  </si>
  <si>
    <t>Пол каюты простирается в продольном направлении на длину, обеспечивающую удобный доступ к рундукам, койкам, камбузу, туалету, навигац. оборудованию и другим компонентам интерьера яхты (Да/Нет)</t>
  </si>
  <si>
    <t>В кают-компании расположен стол и диваны (Да/Нет)</t>
  </si>
  <si>
    <t>1. Стол постоянно установлен, прикрепл.к полу или переборке (Да/Нет)</t>
  </si>
  <si>
    <t>2. Предусмотрено место для хранения личных вещей   в виде встроенных рундуков с дверцами, ячеек с лючками или выдвижных ящиков (Да/Нет)</t>
  </si>
  <si>
    <t>3. Места для хранения камбузного инвентаря в  жестких ящиках и отсеках (Да/Нет)</t>
  </si>
  <si>
    <t>1. Туалет морского типа  постоянно установлен  (Да/Нет)</t>
  </si>
  <si>
    <t>2. Умывальник установлен рядом с унитазом, имеет насос/кран и систему слива, и может использоватся на ходу (Да/Нет)</t>
  </si>
  <si>
    <t>Штурманское место включает плоскую поверхность,  пригодную для работы с картами (допускается кухонный или обеденный стол) (Да/Нет)</t>
  </si>
  <si>
    <t>Рундуки для одежды достаточны для хранения одежды, подвешенной вертикально (Да/Нет)</t>
  </si>
  <si>
    <t>Насосы пресной воды  установлены у мойки и умывальника (Да/Нет)</t>
  </si>
  <si>
    <t>Пресная вода хранится в постоянно установленной цистерне (Да/Нет)</t>
  </si>
  <si>
    <t>Если двигатель стационарный, то топливная цистерна постоянно установлена (Да/Нет)</t>
  </si>
  <si>
    <t>Мин. общий объем цистерн диз.топлива</t>
  </si>
  <si>
    <t>Кокпит имеет комингсы и места для сидения со спинками (Да/Нет)</t>
  </si>
  <si>
    <t>Общая длина постоянных мест для сиденья</t>
  </si>
  <si>
    <t>Вес.к-т</t>
  </si>
  <si>
    <t>Квалификационные баллы</t>
  </si>
  <si>
    <t>Яхта соответствует требованиям дивизиона Cruiser / Racer?</t>
  </si>
  <si>
    <t>4. Места для хранения пищев.запасов в жестк.ящиках и отсеках (Да/Нет)</t>
  </si>
  <si>
    <t>Обмерное водомзмещение</t>
  </si>
  <si>
    <t>DSPL</t>
  </si>
  <si>
    <t>Класс</t>
  </si>
  <si>
    <t>Масса внутреннего балласта</t>
  </si>
  <si>
    <t xml:space="preserve">HR </t>
  </si>
  <si>
    <t>2. Число мест для сидения вокруг стола (мин.ширина 550 мм)</t>
  </si>
  <si>
    <t>Помещения для сна и кают-компания  разделены жесткими переборками или перегородками с дверями (Да/Нет)</t>
  </si>
  <si>
    <t>Общая длина сидений</t>
  </si>
  <si>
    <t>Мин.объем постоянно установленных цистерн пресной воды</t>
  </si>
  <si>
    <t>Яхта без модификации полностью подходит для длительного плавания (Да, Нет)</t>
  </si>
  <si>
    <t>кг</t>
  </si>
  <si>
    <t>Внутренний балласт имеется (Да / Нет)?</t>
  </si>
  <si>
    <t>Жилая зона яхты включает в себя кают-компанию со столом и диванами, зону для сна, камбуз, отгороженный гальюн  с умывальником (Да/Нет)</t>
  </si>
  <si>
    <t>Гальюн отгорожен жесткой дверью; в гальюне имеется умывальник (Да/Нет)</t>
  </si>
  <si>
    <t>В спальной зоне расположены койки и оборудование для хранения личных вещей (Да/Нет)</t>
  </si>
  <si>
    <t>Площадь стола</t>
  </si>
  <si>
    <t>Число коек, вкл. диваны в кают-компании, соответствующие требованиям, указанным ниже</t>
  </si>
  <si>
    <t>Ширина односпальной койки (в голове и плечах)</t>
  </si>
  <si>
    <t>Ширина двуспальной койки (в голове и плечах)</t>
  </si>
  <si>
    <t>Все койки имеют матрасы? (Да/Нет)</t>
  </si>
  <si>
    <r>
      <t xml:space="preserve">Камбуз </t>
    </r>
    <r>
      <rPr>
        <u/>
        <sz val="10"/>
        <color theme="1"/>
        <rFont val="Arial Narrow"/>
        <family val="2"/>
        <charset val="204"/>
      </rPr>
      <t>не</t>
    </r>
    <r>
      <rPr>
        <sz val="10"/>
        <color theme="1"/>
        <rFont val="Arial Narrow"/>
        <family val="2"/>
        <charset val="204"/>
      </rPr>
      <t xml:space="preserve"> размещен в спальной зоне, и включает:</t>
    </r>
  </si>
  <si>
    <t>1. Камбузную плиту в карданном подвесе, оборудованную прочным ограждением, безопасную при использовании на ходу (Да/Нет)</t>
  </si>
  <si>
    <t>2. Мойки, постоянно установленные, и оборудованные помпой/краном и системой слива (Да/Нет)</t>
  </si>
  <si>
    <t>Объем отсеков для хранения пищевых запасов</t>
  </si>
  <si>
    <t>Имеется штурманское место, вкл. стол для работы с картами и место для хранения штурманского оборудования (Да/Нет)</t>
  </si>
  <si>
    <t>Название</t>
  </si>
  <si>
    <t>Основные требования и определения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</si>
</sst>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Arial Narrow"/>
      <family val="2"/>
      <charset val="204"/>
    </font>
    <font>
      <vertAlign val="superscript"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7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4" fontId="0" fillId="0" borderId="9" xfId="0" applyNumberFormat="1" applyBorder="1" applyAlignment="1" applyProtection="1">
      <alignment horizontal="center" vertical="top"/>
    </xf>
    <xf numFmtId="0" fontId="0" fillId="3" borderId="9" xfId="0" applyFill="1" applyBorder="1" applyAlignment="1" applyProtection="1">
      <alignment horizontal="center" vertical="center"/>
      <protection locked="0"/>
    </xf>
    <xf numFmtId="1" fontId="0" fillId="3" borderId="9" xfId="0" applyNumberForma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2" fontId="0" fillId="3" borderId="9" xfId="0" applyNumberFormat="1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0" borderId="16" xfId="0" applyBorder="1" applyProtection="1"/>
    <xf numFmtId="0" fontId="0" fillId="2" borderId="20" xfId="0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164" fontId="6" fillId="0" borderId="9" xfId="0" applyNumberFormat="1" applyFon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center" vertical="center"/>
    </xf>
    <xf numFmtId="1" fontId="0" fillId="0" borderId="2" xfId="0" applyNumberFormat="1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</xf>
    <xf numFmtId="2" fontId="0" fillId="0" borderId="21" xfId="0" applyNumberFormat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0" xfId="0" applyBorder="1" applyProtection="1"/>
    <xf numFmtId="0" fontId="1" fillId="0" borderId="11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164" fontId="5" fillId="2" borderId="24" xfId="0" applyNumberFormat="1" applyFont="1" applyFill="1" applyBorder="1" applyAlignment="1" applyProtection="1">
      <alignment horizontal="center"/>
    </xf>
    <xf numFmtId="164" fontId="5" fillId="2" borderId="25" xfId="0" applyNumberFormat="1" applyFont="1" applyFill="1" applyBorder="1" applyAlignment="1" applyProtection="1">
      <alignment horizontal="center"/>
    </xf>
    <xf numFmtId="164" fontId="5" fillId="2" borderId="26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top" wrapText="1"/>
    </xf>
    <xf numFmtId="0" fontId="0" fillId="3" borderId="18" xfId="0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 vertical="top" wrapText="1"/>
    </xf>
    <xf numFmtId="0" fontId="3" fillId="0" borderId="14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23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2" fillId="0" borderId="29" xfId="0" applyFont="1" applyBorder="1" applyAlignment="1" applyProtection="1">
      <alignment horizontal="left" vertical="top"/>
    </xf>
    <xf numFmtId="0" fontId="3" fillId="0" borderId="14" xfId="0" applyFont="1" applyBorder="1" applyAlignment="1" applyProtection="1">
      <alignment horizontal="left" vertical="top"/>
    </xf>
    <xf numFmtId="0" fontId="8" fillId="0" borderId="1" xfId="0" applyFont="1" applyBorder="1" applyAlignment="1" applyProtection="1">
      <alignment horizontal="left" vertical="top" wrapText="1"/>
    </xf>
    <xf numFmtId="0" fontId="9" fillId="3" borderId="9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view="pageLayout" zoomScaleNormal="100" workbookViewId="0">
      <selection activeCell="K3" sqref="K3:K6"/>
    </sheetView>
  </sheetViews>
  <sheetFormatPr defaultColWidth="8.85546875" defaultRowHeight="15" x14ac:dyDescent="0.25"/>
  <cols>
    <col min="1" max="1" width="8.28515625" style="1" customWidth="1"/>
    <col min="2" max="6" width="8.28515625" customWidth="1"/>
    <col min="7" max="7" width="16.5703125" customWidth="1"/>
    <col min="8" max="9" width="8.28515625" style="1" customWidth="1"/>
    <col min="10" max="10" width="8.28515625" style="1" hidden="1" customWidth="1"/>
    <col min="11" max="11" width="8.28515625" style="1" customWidth="1"/>
    <col min="12" max="12" width="7" style="2" hidden="1" customWidth="1"/>
    <col min="13" max="13" width="6.42578125" customWidth="1"/>
    <col min="14" max="14" width="10.28515625" customWidth="1"/>
    <col min="15" max="24" width="5.7109375" customWidth="1"/>
  </cols>
  <sheetData>
    <row r="1" spans="1:14" x14ac:dyDescent="0.25">
      <c r="A1" s="38" t="s">
        <v>3</v>
      </c>
      <c r="B1" s="11" t="s">
        <v>4</v>
      </c>
      <c r="C1" s="45"/>
      <c r="D1" s="52"/>
      <c r="E1" s="11" t="s">
        <v>74</v>
      </c>
      <c r="F1" s="45"/>
      <c r="G1" s="52"/>
      <c r="H1" s="12" t="s">
        <v>51</v>
      </c>
      <c r="I1" s="45"/>
      <c r="J1" s="46"/>
      <c r="K1" s="47"/>
      <c r="M1" s="2"/>
      <c r="N1" s="2"/>
    </row>
    <row r="2" spans="1:14" x14ac:dyDescent="0.25">
      <c r="A2" s="25"/>
      <c r="B2" s="63" t="s">
        <v>12</v>
      </c>
      <c r="C2" s="63"/>
      <c r="D2" s="63"/>
      <c r="E2" s="63"/>
      <c r="F2" s="63"/>
      <c r="G2" s="63"/>
      <c r="H2" s="14" t="s">
        <v>13</v>
      </c>
      <c r="I2" s="14" t="s">
        <v>14</v>
      </c>
      <c r="J2" s="15" t="s">
        <v>15</v>
      </c>
      <c r="K2" s="16" t="s">
        <v>16</v>
      </c>
      <c r="L2" s="4" t="s">
        <v>45</v>
      </c>
      <c r="M2" s="2"/>
      <c r="N2" s="2"/>
    </row>
    <row r="3" spans="1:14" x14ac:dyDescent="0.25">
      <c r="A3" s="13"/>
      <c r="B3" s="51" t="s">
        <v>7</v>
      </c>
      <c r="C3" s="51"/>
      <c r="D3" s="51"/>
      <c r="E3" s="51"/>
      <c r="F3" s="51"/>
      <c r="G3" s="51"/>
      <c r="H3" s="14" t="s">
        <v>5</v>
      </c>
      <c r="I3" s="14" t="s">
        <v>6</v>
      </c>
      <c r="J3" s="15" t="s">
        <v>17</v>
      </c>
      <c r="K3" s="64"/>
      <c r="M3" s="3"/>
      <c r="N3" s="2"/>
    </row>
    <row r="4" spans="1:14" x14ac:dyDescent="0.25">
      <c r="A4" s="13"/>
      <c r="B4" s="51" t="s">
        <v>8</v>
      </c>
      <c r="C4" s="51"/>
      <c r="D4" s="51"/>
      <c r="E4" s="51"/>
      <c r="F4" s="51"/>
      <c r="G4" s="51"/>
      <c r="H4" s="14" t="s">
        <v>9</v>
      </c>
      <c r="I4" s="14" t="s">
        <v>6</v>
      </c>
      <c r="J4" s="15" t="s">
        <v>17</v>
      </c>
      <c r="K4" s="6"/>
      <c r="M4" s="3"/>
      <c r="N4" s="2"/>
    </row>
    <row r="5" spans="1:14" x14ac:dyDescent="0.25">
      <c r="A5" s="13"/>
      <c r="B5" s="51" t="s">
        <v>49</v>
      </c>
      <c r="C5" s="51"/>
      <c r="D5" s="51"/>
      <c r="E5" s="51"/>
      <c r="F5" s="51"/>
      <c r="G5" s="51"/>
      <c r="H5" s="14" t="s">
        <v>50</v>
      </c>
      <c r="I5" s="14" t="s">
        <v>59</v>
      </c>
      <c r="J5" s="15"/>
      <c r="K5" s="6"/>
      <c r="M5" s="3"/>
      <c r="N5" s="2"/>
    </row>
    <row r="6" spans="1:14" ht="15.75" thickBot="1" x14ac:dyDescent="0.3">
      <c r="A6" s="35"/>
      <c r="B6" s="62" t="s">
        <v>23</v>
      </c>
      <c r="C6" s="62"/>
      <c r="D6" s="62"/>
      <c r="E6" s="62"/>
      <c r="F6" s="62"/>
      <c r="G6" s="62"/>
      <c r="H6" s="17"/>
      <c r="I6" s="17"/>
      <c r="J6" s="17" t="s">
        <v>17</v>
      </c>
      <c r="K6" s="8"/>
      <c r="M6" s="3"/>
      <c r="N6" s="2"/>
    </row>
    <row r="7" spans="1:14" x14ac:dyDescent="0.25">
      <c r="A7" s="43">
        <v>1</v>
      </c>
      <c r="B7" s="61" t="s">
        <v>0</v>
      </c>
      <c r="C7" s="61"/>
      <c r="D7" s="61"/>
      <c r="E7" s="61"/>
      <c r="F7" s="61"/>
      <c r="G7" s="61"/>
      <c r="H7" s="40"/>
      <c r="I7" s="40"/>
      <c r="J7" s="40"/>
      <c r="K7" s="41"/>
      <c r="M7" s="3"/>
      <c r="N7" s="2"/>
    </row>
    <row r="8" spans="1:14" ht="27.2" customHeight="1" x14ac:dyDescent="0.25">
      <c r="A8" s="21"/>
      <c r="B8" s="55" t="s">
        <v>24</v>
      </c>
      <c r="C8" s="56"/>
      <c r="D8" s="56"/>
      <c r="E8" s="56"/>
      <c r="F8" s="56"/>
      <c r="G8" s="56"/>
      <c r="H8" s="27"/>
      <c r="I8" s="27"/>
      <c r="J8" s="39" t="s">
        <v>26</v>
      </c>
      <c r="K8" s="10"/>
      <c r="L8" s="3">
        <f>IF(K8="Да",1,0)</f>
        <v>0</v>
      </c>
      <c r="M8" s="3"/>
      <c r="N8" s="2"/>
    </row>
    <row r="9" spans="1:14" ht="27.2" customHeight="1" x14ac:dyDescent="0.25">
      <c r="A9" s="19"/>
      <c r="B9" s="53" t="s">
        <v>58</v>
      </c>
      <c r="C9" s="51"/>
      <c r="D9" s="51"/>
      <c r="E9" s="51"/>
      <c r="F9" s="51"/>
      <c r="G9" s="51"/>
      <c r="H9" s="14"/>
      <c r="I9" s="14"/>
      <c r="J9" s="15" t="s">
        <v>26</v>
      </c>
      <c r="K9" s="6"/>
      <c r="L9" s="3">
        <f>IF(K9="Да",1,0)</f>
        <v>0</v>
      </c>
      <c r="M9" s="3"/>
      <c r="N9" s="2"/>
    </row>
    <row r="10" spans="1:14" x14ac:dyDescent="0.25">
      <c r="A10" s="18">
        <v>102</v>
      </c>
      <c r="B10" s="60" t="s">
        <v>75</v>
      </c>
      <c r="C10" s="60"/>
      <c r="D10" s="60"/>
      <c r="E10" s="60"/>
      <c r="F10" s="60"/>
      <c r="G10" s="60"/>
      <c r="H10" s="14"/>
      <c r="I10" s="14"/>
      <c r="J10" s="15"/>
      <c r="K10" s="20"/>
      <c r="M10" s="3"/>
      <c r="N10" s="2"/>
    </row>
    <row r="11" spans="1:14" ht="40.9" customHeight="1" x14ac:dyDescent="0.25">
      <c r="A11" s="21"/>
      <c r="B11" s="51" t="s">
        <v>27</v>
      </c>
      <c r="C11" s="51"/>
      <c r="D11" s="51"/>
      <c r="E11" s="51"/>
      <c r="F11" s="51"/>
      <c r="G11" s="57"/>
      <c r="H11" s="14" t="s">
        <v>17</v>
      </c>
      <c r="I11" s="14" t="s">
        <v>17</v>
      </c>
      <c r="J11" s="15" t="s">
        <v>26</v>
      </c>
      <c r="K11" s="6"/>
      <c r="L11" s="3">
        <f>IF(K11="Да",1,0)</f>
        <v>0</v>
      </c>
      <c r="M11" s="3"/>
      <c r="N11" s="2"/>
    </row>
    <row r="12" spans="1:14" ht="42" customHeight="1" x14ac:dyDescent="0.25">
      <c r="A12" s="21"/>
      <c r="B12" s="51" t="s">
        <v>28</v>
      </c>
      <c r="C12" s="51"/>
      <c r="D12" s="51"/>
      <c r="E12" s="51"/>
      <c r="F12" s="51"/>
      <c r="G12" s="57"/>
      <c r="H12" s="14" t="s">
        <v>17</v>
      </c>
      <c r="I12" s="14" t="s">
        <v>17</v>
      </c>
      <c r="J12" s="15" t="s">
        <v>26</v>
      </c>
      <c r="K12" s="6"/>
      <c r="L12" s="3">
        <f>IF(K12="Да",1,0)</f>
        <v>0</v>
      </c>
      <c r="M12" s="3"/>
      <c r="N12" s="2"/>
    </row>
    <row r="13" spans="1:14" ht="54" customHeight="1" x14ac:dyDescent="0.25">
      <c r="A13" s="21"/>
      <c r="B13" s="51" t="s">
        <v>29</v>
      </c>
      <c r="C13" s="51"/>
      <c r="D13" s="51"/>
      <c r="E13" s="51"/>
      <c r="F13" s="51"/>
      <c r="G13" s="57"/>
      <c r="H13" s="14" t="s">
        <v>17</v>
      </c>
      <c r="I13" s="14" t="s">
        <v>17</v>
      </c>
      <c r="J13" s="15" t="s">
        <v>26</v>
      </c>
      <c r="K13" s="6"/>
      <c r="L13" s="3">
        <f>IF(K13="Да",1,0)</f>
        <v>0</v>
      </c>
      <c r="M13" s="3"/>
      <c r="N13" s="2"/>
    </row>
    <row r="14" spans="1:14" ht="27.2" customHeight="1" x14ac:dyDescent="0.25">
      <c r="A14" s="21"/>
      <c r="B14" s="51" t="s">
        <v>1</v>
      </c>
      <c r="C14" s="51"/>
      <c r="D14" s="51"/>
      <c r="E14" s="51"/>
      <c r="F14" s="51"/>
      <c r="G14" s="57"/>
      <c r="H14" s="14" t="s">
        <v>17</v>
      </c>
      <c r="I14" s="14" t="s">
        <v>17</v>
      </c>
      <c r="J14" s="15" t="s">
        <v>17</v>
      </c>
      <c r="K14" s="36"/>
      <c r="M14" s="3"/>
      <c r="N14" s="2"/>
    </row>
    <row r="15" spans="1:14" ht="27.2" customHeight="1" x14ac:dyDescent="0.25">
      <c r="A15" s="18">
        <v>103</v>
      </c>
      <c r="B15" s="53" t="s">
        <v>60</v>
      </c>
      <c r="C15" s="51"/>
      <c r="D15" s="51"/>
      <c r="E15" s="51"/>
      <c r="F15" s="51"/>
      <c r="G15" s="51"/>
      <c r="H15" s="14"/>
      <c r="I15" s="14"/>
      <c r="J15" s="14"/>
      <c r="K15" s="6"/>
      <c r="M15" s="3"/>
      <c r="N15" s="2"/>
    </row>
    <row r="16" spans="1:14" ht="27.2" customHeight="1" x14ac:dyDescent="0.25">
      <c r="A16" s="19"/>
      <c r="B16" s="53" t="s">
        <v>52</v>
      </c>
      <c r="C16" s="51"/>
      <c r="D16" s="51"/>
      <c r="E16" s="51"/>
      <c r="F16" s="51"/>
      <c r="G16" s="51"/>
      <c r="H16" s="14"/>
      <c r="I16" s="14" t="s">
        <v>59</v>
      </c>
      <c r="J16" s="14"/>
      <c r="K16" s="6"/>
      <c r="M16" s="3"/>
      <c r="N16" s="2"/>
    </row>
    <row r="17" spans="1:14" x14ac:dyDescent="0.25">
      <c r="A17" s="44">
        <v>2</v>
      </c>
      <c r="B17" s="59" t="s">
        <v>2</v>
      </c>
      <c r="C17" s="59"/>
      <c r="D17" s="59"/>
      <c r="E17" s="59"/>
      <c r="F17" s="59"/>
      <c r="G17" s="59"/>
      <c r="H17" s="22"/>
      <c r="I17" s="22"/>
      <c r="J17" s="23"/>
      <c r="K17" s="24"/>
      <c r="M17" s="3"/>
      <c r="N17" s="2"/>
    </row>
    <row r="18" spans="1:14" hidden="1" x14ac:dyDescent="0.25">
      <c r="A18" s="25">
        <v>201</v>
      </c>
      <c r="B18" s="51" t="s">
        <v>10</v>
      </c>
      <c r="C18" s="51"/>
      <c r="D18" s="51"/>
      <c r="E18" s="51"/>
      <c r="F18" s="51"/>
      <c r="G18" s="51"/>
      <c r="H18" s="14" t="s">
        <v>11</v>
      </c>
      <c r="I18" s="14" t="s">
        <v>6</v>
      </c>
      <c r="J18" s="15"/>
      <c r="K18" s="26">
        <f>ROUND(MIN(K3,3.25*K4),1)</f>
        <v>0</v>
      </c>
      <c r="M18" s="3"/>
      <c r="N18" s="2"/>
    </row>
    <row r="19" spans="1:14" ht="27.2" customHeight="1" x14ac:dyDescent="0.25">
      <c r="A19" s="13">
        <v>202</v>
      </c>
      <c r="B19" s="56" t="s">
        <v>61</v>
      </c>
      <c r="C19" s="56"/>
      <c r="D19" s="56"/>
      <c r="E19" s="56"/>
      <c r="F19" s="56"/>
      <c r="G19" s="56"/>
      <c r="H19" s="27"/>
      <c r="I19" s="27"/>
      <c r="J19" s="15" t="s">
        <v>26</v>
      </c>
      <c r="K19" s="10"/>
      <c r="L19" s="3">
        <f>IF(K19="Да",1,0)</f>
        <v>0</v>
      </c>
      <c r="M19" s="3"/>
      <c r="N19" s="2"/>
    </row>
    <row r="20" spans="1:14" ht="27.2" customHeight="1" x14ac:dyDescent="0.25">
      <c r="A20" s="21"/>
      <c r="B20" s="51" t="s">
        <v>55</v>
      </c>
      <c r="C20" s="51"/>
      <c r="D20" s="51"/>
      <c r="E20" s="51"/>
      <c r="F20" s="51"/>
      <c r="G20" s="51"/>
      <c r="H20" s="14"/>
      <c r="I20" s="14"/>
      <c r="J20" s="15" t="s">
        <v>26</v>
      </c>
      <c r="K20" s="6"/>
      <c r="L20" s="3">
        <f>IF(K20="Да",1,0)</f>
        <v>0</v>
      </c>
      <c r="M20" s="3"/>
      <c r="N20" s="2"/>
    </row>
    <row r="21" spans="1:14" ht="27.2" customHeight="1" x14ac:dyDescent="0.25">
      <c r="A21" s="21"/>
      <c r="B21" s="51" t="s">
        <v>62</v>
      </c>
      <c r="C21" s="51"/>
      <c r="D21" s="51"/>
      <c r="E21" s="51"/>
      <c r="F21" s="51"/>
      <c r="G21" s="51"/>
      <c r="H21" s="15" t="s">
        <v>17</v>
      </c>
      <c r="I21" s="28" t="s">
        <v>17</v>
      </c>
      <c r="J21" s="22" t="s">
        <v>26</v>
      </c>
      <c r="K21" s="6"/>
      <c r="L21" s="3">
        <f>IF(K21="Да",1,0)</f>
        <v>0</v>
      </c>
      <c r="M21" s="3"/>
      <c r="N21" s="2"/>
    </row>
    <row r="22" spans="1:14" ht="39.75" customHeight="1" x14ac:dyDescent="0.25">
      <c r="A22" s="18">
        <v>203</v>
      </c>
      <c r="B22" s="51" t="s">
        <v>30</v>
      </c>
      <c r="C22" s="51"/>
      <c r="D22" s="51"/>
      <c r="E22" s="51"/>
      <c r="F22" s="51"/>
      <c r="G22" s="51"/>
      <c r="H22" s="14" t="s">
        <v>17</v>
      </c>
      <c r="I22" s="14" t="s">
        <v>17</v>
      </c>
      <c r="J22" s="15" t="s">
        <v>26</v>
      </c>
      <c r="K22" s="6"/>
      <c r="L22" s="3">
        <f>IF(K22="Да",1,0)</f>
        <v>0</v>
      </c>
      <c r="M22" s="2"/>
      <c r="N22" s="2"/>
    </row>
    <row r="23" spans="1:14" ht="27.2" customHeight="1" x14ac:dyDescent="0.25">
      <c r="A23" s="18">
        <v>204</v>
      </c>
      <c r="B23" s="51" t="s">
        <v>18</v>
      </c>
      <c r="C23" s="51"/>
      <c r="D23" s="51"/>
      <c r="E23" s="51"/>
      <c r="F23" s="51"/>
      <c r="G23" s="51"/>
      <c r="H23" s="14" t="s">
        <v>53</v>
      </c>
      <c r="I23" s="14" t="s">
        <v>6</v>
      </c>
      <c r="J23" s="29">
        <f>IF(K18&lt;8.55,1.4,IF(K18&gt;14.45,1.9,1.5+0.1656*(K18-8.5)^0.5))</f>
        <v>1.4</v>
      </c>
      <c r="K23" s="6"/>
      <c r="L23" s="3">
        <f>IF(K23&gt;J23-0.001,1,0)</f>
        <v>0</v>
      </c>
      <c r="M23" s="2"/>
      <c r="N23" s="2"/>
    </row>
    <row r="24" spans="1:14" ht="27.2" customHeight="1" x14ac:dyDescent="0.25">
      <c r="A24" s="18">
        <v>205</v>
      </c>
      <c r="B24" s="51" t="s">
        <v>31</v>
      </c>
      <c r="C24" s="51"/>
      <c r="D24" s="51"/>
      <c r="E24" s="51"/>
      <c r="F24" s="51"/>
      <c r="G24" s="51"/>
      <c r="H24" s="14" t="s">
        <v>17</v>
      </c>
      <c r="I24" s="14" t="s">
        <v>17</v>
      </c>
      <c r="J24" s="15" t="s">
        <v>26</v>
      </c>
      <c r="K24" s="6"/>
      <c r="L24" s="3">
        <f>IF(K24="Да",1,0)</f>
        <v>0</v>
      </c>
      <c r="M24" s="2"/>
      <c r="N24" s="2"/>
    </row>
    <row r="25" spans="1:14" ht="27.2" customHeight="1" x14ac:dyDescent="0.25">
      <c r="A25" s="21"/>
      <c r="B25" s="51" t="s">
        <v>32</v>
      </c>
      <c r="C25" s="51"/>
      <c r="D25" s="51"/>
      <c r="E25" s="51"/>
      <c r="F25" s="51"/>
      <c r="G25" s="51"/>
      <c r="H25" s="14" t="s">
        <v>17</v>
      </c>
      <c r="I25" s="14" t="s">
        <v>17</v>
      </c>
      <c r="J25" s="15" t="s">
        <v>26</v>
      </c>
      <c r="K25" s="6"/>
      <c r="L25" s="3">
        <f>IF(K25="Да",1,0)</f>
        <v>0</v>
      </c>
    </row>
    <row r="26" spans="1:14" ht="27.2" customHeight="1" x14ac:dyDescent="0.25">
      <c r="A26" s="21"/>
      <c r="B26" s="51" t="s">
        <v>64</v>
      </c>
      <c r="C26" s="51"/>
      <c r="D26" s="51"/>
      <c r="E26" s="51"/>
      <c r="F26" s="51"/>
      <c r="G26" s="51"/>
      <c r="H26" s="14"/>
      <c r="I26" s="14" t="s">
        <v>25</v>
      </c>
      <c r="J26" s="29">
        <f>0.11*J30</f>
        <v>0.22</v>
      </c>
      <c r="K26" s="6"/>
      <c r="L26" s="3">
        <f>IF(K26&gt;J26-0.001,1,0)</f>
        <v>0</v>
      </c>
      <c r="N26" s="2"/>
    </row>
    <row r="27" spans="1:14" ht="27.2" customHeight="1" x14ac:dyDescent="0.25">
      <c r="A27" s="21"/>
      <c r="B27" s="51" t="s">
        <v>54</v>
      </c>
      <c r="C27" s="51"/>
      <c r="D27" s="51"/>
      <c r="E27" s="51"/>
      <c r="F27" s="51"/>
      <c r="G27" s="51"/>
      <c r="H27" s="14" t="s">
        <v>17</v>
      </c>
      <c r="I27" s="14" t="s">
        <v>17</v>
      </c>
      <c r="J27" s="30">
        <f>K30</f>
        <v>0</v>
      </c>
      <c r="K27" s="6"/>
      <c r="L27" s="3">
        <f>IF(K27&gt;J27-0.001,1,0)</f>
        <v>1</v>
      </c>
    </row>
    <row r="28" spans="1:14" ht="27.2" customHeight="1" x14ac:dyDescent="0.25">
      <c r="A28" s="21"/>
      <c r="B28" s="51" t="s">
        <v>56</v>
      </c>
      <c r="C28" s="51"/>
      <c r="D28" s="51"/>
      <c r="E28" s="51"/>
      <c r="F28" s="51"/>
      <c r="G28" s="51"/>
      <c r="H28" s="14" t="s">
        <v>17</v>
      </c>
      <c r="I28" s="14" t="s">
        <v>6</v>
      </c>
      <c r="J28" s="29">
        <f>J27*0.55</f>
        <v>0</v>
      </c>
      <c r="K28" s="6"/>
      <c r="L28" s="3">
        <f>IF(K28&gt;J28-0.001,1,0)</f>
        <v>1</v>
      </c>
    </row>
    <row r="29" spans="1:14" ht="27.2" customHeight="1" x14ac:dyDescent="0.25">
      <c r="A29" s="18">
        <v>206</v>
      </c>
      <c r="B29" s="51" t="s">
        <v>63</v>
      </c>
      <c r="C29" s="51"/>
      <c r="D29" s="51"/>
      <c r="E29" s="51"/>
      <c r="F29" s="51"/>
      <c r="G29" s="51"/>
      <c r="H29" s="14"/>
      <c r="I29" s="14"/>
      <c r="J29" s="15" t="s">
        <v>26</v>
      </c>
      <c r="K29" s="6"/>
      <c r="L29" s="3">
        <f>IF(K29="Да",1,0)</f>
        <v>0</v>
      </c>
    </row>
    <row r="30" spans="1:14" ht="27.2" customHeight="1" x14ac:dyDescent="0.25">
      <c r="A30" s="21"/>
      <c r="B30" s="57" t="s">
        <v>65</v>
      </c>
      <c r="C30" s="58"/>
      <c r="D30" s="58"/>
      <c r="E30" s="58"/>
      <c r="F30" s="58"/>
      <c r="G30" s="53"/>
      <c r="H30" s="14" t="s">
        <v>17</v>
      </c>
      <c r="I30" s="14" t="s">
        <v>17</v>
      </c>
      <c r="J30" s="30">
        <f>IF(K18&gt;23.45,11,IF(K18&gt;21.25,10,IF(K18&gt;19.15,9,IF(K18&gt;17.05,8,IF(K18&gt;14.95,7,IF(K18&gt;12.75,6,IF(K18&gt;10.65,5,IF(K18&gt;8.95,4,IF(K18&gt;7.98,3,2                        )))))))))</f>
        <v>2</v>
      </c>
      <c r="K30" s="7"/>
      <c r="L30" s="3">
        <f>IF(K30&gt;J30-0.001,1,0)</f>
        <v>0</v>
      </c>
      <c r="N30" s="2"/>
    </row>
    <row r="31" spans="1:14" ht="27.2" customHeight="1" x14ac:dyDescent="0.25">
      <c r="A31" s="21"/>
      <c r="B31" s="51" t="s">
        <v>19</v>
      </c>
      <c r="C31" s="51"/>
      <c r="D31" s="51"/>
      <c r="E31" s="51"/>
      <c r="F31" s="51"/>
      <c r="G31" s="51"/>
      <c r="H31" s="14"/>
      <c r="I31" s="14" t="s">
        <v>6</v>
      </c>
      <c r="J31" s="29">
        <v>1.9</v>
      </c>
      <c r="K31" s="9"/>
      <c r="L31" s="3">
        <f>IF(K31&gt;J31-0.001,1,0)</f>
        <v>0</v>
      </c>
    </row>
    <row r="32" spans="1:14" ht="27.2" customHeight="1" x14ac:dyDescent="0.25">
      <c r="A32" s="21"/>
      <c r="B32" s="51" t="s">
        <v>66</v>
      </c>
      <c r="C32" s="51"/>
      <c r="D32" s="51"/>
      <c r="E32" s="51"/>
      <c r="F32" s="51"/>
      <c r="G32" s="51"/>
      <c r="H32" s="14"/>
      <c r="I32" s="14" t="s">
        <v>6</v>
      </c>
      <c r="J32" s="29">
        <v>0.6</v>
      </c>
      <c r="K32" s="9"/>
      <c r="L32" s="3">
        <f>IF(K32&gt;J32-0.001,1,0)</f>
        <v>0</v>
      </c>
    </row>
    <row r="33" spans="1:14" ht="27.2" customHeight="1" x14ac:dyDescent="0.25">
      <c r="A33" s="21"/>
      <c r="B33" s="51" t="s">
        <v>67</v>
      </c>
      <c r="C33" s="51"/>
      <c r="D33" s="51"/>
      <c r="E33" s="51"/>
      <c r="F33" s="51"/>
      <c r="G33" s="51"/>
      <c r="H33" s="14"/>
      <c r="I33" s="14" t="s">
        <v>6</v>
      </c>
      <c r="J33" s="31">
        <f>J32*2</f>
        <v>1.2</v>
      </c>
      <c r="K33" s="9"/>
      <c r="L33" s="3">
        <f>IF(K33&gt;J33-0.001,1,0)</f>
        <v>0</v>
      </c>
    </row>
    <row r="34" spans="1:14" ht="27.2" customHeight="1" x14ac:dyDescent="0.25">
      <c r="A34" s="21"/>
      <c r="B34" s="53" t="s">
        <v>68</v>
      </c>
      <c r="C34" s="51"/>
      <c r="D34" s="51"/>
      <c r="E34" s="51"/>
      <c r="F34" s="51"/>
      <c r="G34" s="51"/>
      <c r="H34" s="14"/>
      <c r="I34" s="14"/>
      <c r="J34" s="31" t="s">
        <v>26</v>
      </c>
      <c r="K34" s="6"/>
      <c r="L34" s="3">
        <f t="shared" ref="L34:L35" si="0">IF(K34="Да",1,0)</f>
        <v>0</v>
      </c>
    </row>
    <row r="35" spans="1:14" ht="28.5" customHeight="1" x14ac:dyDescent="0.25">
      <c r="A35" s="21"/>
      <c r="B35" s="53" t="s">
        <v>33</v>
      </c>
      <c r="C35" s="51"/>
      <c r="D35" s="51"/>
      <c r="E35" s="51"/>
      <c r="F35" s="51"/>
      <c r="G35" s="51"/>
      <c r="H35" s="14"/>
      <c r="I35" s="14"/>
      <c r="J35" s="15" t="s">
        <v>26</v>
      </c>
      <c r="K35" s="6"/>
      <c r="L35" s="3">
        <f t="shared" si="0"/>
        <v>0</v>
      </c>
    </row>
    <row r="36" spans="1:14" ht="17.25" x14ac:dyDescent="0.25">
      <c r="A36" s="19"/>
      <c r="B36" s="55" t="s">
        <v>20</v>
      </c>
      <c r="C36" s="56"/>
      <c r="D36" s="56"/>
      <c r="E36" s="56"/>
      <c r="F36" s="56"/>
      <c r="G36" s="56"/>
      <c r="H36" s="27"/>
      <c r="I36" s="27" t="s">
        <v>21</v>
      </c>
      <c r="J36" s="32">
        <f>0.04*J30</f>
        <v>0.08</v>
      </c>
      <c r="K36" s="10"/>
      <c r="L36" s="3">
        <f>IF(K36&gt;J36-0.001,1,0)</f>
        <v>0</v>
      </c>
    </row>
    <row r="37" spans="1:14" x14ac:dyDescent="0.25">
      <c r="A37" s="18">
        <v>207</v>
      </c>
      <c r="B37" s="51" t="s">
        <v>69</v>
      </c>
      <c r="C37" s="51"/>
      <c r="D37" s="51"/>
      <c r="E37" s="51"/>
      <c r="F37" s="51"/>
      <c r="G37" s="51"/>
      <c r="H37" s="14"/>
      <c r="I37" s="14"/>
      <c r="J37" s="15" t="s">
        <v>26</v>
      </c>
      <c r="K37" s="37"/>
      <c r="L37" s="3">
        <f>IF(K37="Да",1,0)</f>
        <v>0</v>
      </c>
    </row>
    <row r="38" spans="1:14" ht="30" customHeight="1" x14ac:dyDescent="0.25">
      <c r="A38" s="21"/>
      <c r="B38" s="51" t="s">
        <v>70</v>
      </c>
      <c r="C38" s="51"/>
      <c r="D38" s="51"/>
      <c r="E38" s="51"/>
      <c r="F38" s="51"/>
      <c r="G38" s="51"/>
      <c r="H38" s="14" t="s">
        <v>17</v>
      </c>
      <c r="I38" s="14" t="s">
        <v>17</v>
      </c>
      <c r="J38" s="15" t="s">
        <v>26</v>
      </c>
      <c r="K38" s="6"/>
      <c r="L38" s="3">
        <f>IF(K38="Да",1,0)</f>
        <v>0</v>
      </c>
    </row>
    <row r="39" spans="1:14" ht="27.6" customHeight="1" x14ac:dyDescent="0.25">
      <c r="A39" s="21"/>
      <c r="B39" s="51" t="s">
        <v>71</v>
      </c>
      <c r="C39" s="51"/>
      <c r="D39" s="51"/>
      <c r="E39" s="51"/>
      <c r="F39" s="51"/>
      <c r="G39" s="51"/>
      <c r="H39" s="14"/>
      <c r="I39" s="14"/>
      <c r="J39" s="29" t="s">
        <v>26</v>
      </c>
      <c r="K39" s="6"/>
      <c r="L39" s="3">
        <f t="shared" ref="L39:L41" si="1">IF(K39="Да",1,0)</f>
        <v>0</v>
      </c>
    </row>
    <row r="40" spans="1:14" ht="27.2" customHeight="1" x14ac:dyDescent="0.25">
      <c r="A40" s="21"/>
      <c r="B40" s="51" t="s">
        <v>34</v>
      </c>
      <c r="C40" s="51"/>
      <c r="D40" s="51"/>
      <c r="E40" s="51"/>
      <c r="F40" s="51"/>
      <c r="G40" s="51"/>
      <c r="H40" s="14"/>
      <c r="I40" s="14"/>
      <c r="J40" s="15" t="s">
        <v>26</v>
      </c>
      <c r="K40" s="6"/>
      <c r="L40" s="3">
        <f t="shared" si="1"/>
        <v>0</v>
      </c>
    </row>
    <row r="41" spans="1:14" ht="24" customHeight="1" x14ac:dyDescent="0.25">
      <c r="A41" s="21"/>
      <c r="B41" s="51" t="s">
        <v>48</v>
      </c>
      <c r="C41" s="51"/>
      <c r="D41" s="51"/>
      <c r="E41" s="51"/>
      <c r="F41" s="51"/>
      <c r="G41" s="51"/>
      <c r="H41" s="14"/>
      <c r="I41" s="14"/>
      <c r="J41" s="15" t="s">
        <v>26</v>
      </c>
      <c r="K41" s="6"/>
      <c r="L41" s="3">
        <f t="shared" si="1"/>
        <v>0</v>
      </c>
    </row>
    <row r="42" spans="1:14" ht="22.5" customHeight="1" x14ac:dyDescent="0.25">
      <c r="A42" s="21"/>
      <c r="B42" s="51" t="s">
        <v>72</v>
      </c>
      <c r="C42" s="51"/>
      <c r="D42" s="51"/>
      <c r="E42" s="51"/>
      <c r="F42" s="51"/>
      <c r="G42" s="51"/>
      <c r="H42" s="14"/>
      <c r="I42" s="14" t="s">
        <v>21</v>
      </c>
      <c r="J42" s="33">
        <f>0.06*J30</f>
        <v>0.12</v>
      </c>
      <c r="K42" s="6"/>
      <c r="L42" s="3">
        <f>IF(K42&gt;J42-0.001,1,0)</f>
        <v>0</v>
      </c>
      <c r="N42" s="2"/>
    </row>
    <row r="43" spans="1:14" ht="27.2" customHeight="1" x14ac:dyDescent="0.25">
      <c r="A43" s="18">
        <v>208</v>
      </c>
      <c r="B43" s="51" t="s">
        <v>35</v>
      </c>
      <c r="C43" s="51"/>
      <c r="D43" s="51"/>
      <c r="E43" s="51"/>
      <c r="F43" s="51"/>
      <c r="G43" s="51"/>
      <c r="H43" s="14"/>
      <c r="I43" s="14"/>
      <c r="J43" s="15" t="s">
        <v>26</v>
      </c>
      <c r="K43" s="6"/>
      <c r="L43" s="3">
        <f t="shared" ref="L43:L49" si="2">IF(K43="Да",1,0)</f>
        <v>0</v>
      </c>
    </row>
    <row r="44" spans="1:14" ht="27.2" customHeight="1" x14ac:dyDescent="0.25">
      <c r="A44" s="19"/>
      <c r="B44" s="51" t="s">
        <v>36</v>
      </c>
      <c r="C44" s="51"/>
      <c r="D44" s="51"/>
      <c r="E44" s="51"/>
      <c r="F44" s="51"/>
      <c r="G44" s="51"/>
      <c r="H44" s="14"/>
      <c r="I44" s="14"/>
      <c r="J44" s="29" t="s">
        <v>26</v>
      </c>
      <c r="K44" s="6"/>
      <c r="L44" s="3">
        <f t="shared" si="2"/>
        <v>0</v>
      </c>
    </row>
    <row r="45" spans="1:14" ht="27.2" customHeight="1" x14ac:dyDescent="0.25">
      <c r="A45" s="18">
        <v>209</v>
      </c>
      <c r="B45" s="51" t="s">
        <v>73</v>
      </c>
      <c r="C45" s="51"/>
      <c r="D45" s="51"/>
      <c r="E45" s="51"/>
      <c r="F45" s="51"/>
      <c r="G45" s="51"/>
      <c r="H45" s="14"/>
      <c r="I45" s="14"/>
      <c r="J45" s="29" t="str">
        <f>IF(K$3&lt;8.51,"N/A","Да")</f>
        <v>N/A</v>
      </c>
      <c r="K45" s="6"/>
      <c r="L45" s="3">
        <f>IF(AND(J45="Да",K45="Нет"),0,1)</f>
        <v>1</v>
      </c>
    </row>
    <row r="46" spans="1:14" ht="27.2" customHeight="1" x14ac:dyDescent="0.25">
      <c r="A46" s="21"/>
      <c r="B46" s="51" t="s">
        <v>37</v>
      </c>
      <c r="C46" s="51"/>
      <c r="D46" s="51"/>
      <c r="E46" s="51"/>
      <c r="F46" s="51"/>
      <c r="G46" s="51"/>
      <c r="H46" s="14"/>
      <c r="I46" s="14"/>
      <c r="J46" s="29" t="str">
        <f>IF(K$3&gt;8.5,"N/A","Да")</f>
        <v>Да</v>
      </c>
      <c r="K46" s="6"/>
      <c r="L46" s="3">
        <f>IF(AND(J46="Да",K46="Нет"),0,1)</f>
        <v>1</v>
      </c>
    </row>
    <row r="47" spans="1:14" ht="27.2" customHeight="1" x14ac:dyDescent="0.25">
      <c r="A47" s="18">
        <v>210</v>
      </c>
      <c r="B47" s="51" t="s">
        <v>38</v>
      </c>
      <c r="C47" s="51"/>
      <c r="D47" s="51"/>
      <c r="E47" s="51"/>
      <c r="F47" s="51"/>
      <c r="G47" s="51"/>
      <c r="H47" s="14"/>
      <c r="I47" s="14"/>
      <c r="J47" s="15" t="s">
        <v>26</v>
      </c>
      <c r="K47" s="6"/>
      <c r="L47" s="3">
        <f t="shared" si="2"/>
        <v>0</v>
      </c>
    </row>
    <row r="48" spans="1:14" ht="27.2" customHeight="1" x14ac:dyDescent="0.25">
      <c r="A48" s="18">
        <v>211</v>
      </c>
      <c r="B48" s="51" t="s">
        <v>39</v>
      </c>
      <c r="C48" s="51"/>
      <c r="D48" s="51"/>
      <c r="E48" s="51"/>
      <c r="F48" s="51"/>
      <c r="G48" s="51"/>
      <c r="H48" s="14"/>
      <c r="I48" s="14"/>
      <c r="J48" s="15" t="s">
        <v>26</v>
      </c>
      <c r="K48" s="6"/>
      <c r="L48" s="3">
        <f t="shared" si="2"/>
        <v>0</v>
      </c>
    </row>
    <row r="49" spans="1:14" ht="27.2" customHeight="1" x14ac:dyDescent="0.25">
      <c r="A49" s="21"/>
      <c r="B49" s="51" t="s">
        <v>40</v>
      </c>
      <c r="C49" s="51"/>
      <c r="D49" s="51"/>
      <c r="E49" s="51"/>
      <c r="F49" s="51"/>
      <c r="G49" s="51"/>
      <c r="H49" s="14"/>
      <c r="I49" s="14"/>
      <c r="J49" s="15" t="s">
        <v>26</v>
      </c>
      <c r="K49" s="6"/>
      <c r="L49" s="3">
        <f t="shared" si="2"/>
        <v>0</v>
      </c>
    </row>
    <row r="50" spans="1:14" ht="27.2" customHeight="1" x14ac:dyDescent="0.25">
      <c r="A50" s="19"/>
      <c r="B50" s="51" t="s">
        <v>57</v>
      </c>
      <c r="C50" s="51"/>
      <c r="D50" s="51"/>
      <c r="E50" s="51"/>
      <c r="F50" s="51"/>
      <c r="G50" s="51"/>
      <c r="H50" s="14"/>
      <c r="I50" s="14" t="s">
        <v>22</v>
      </c>
      <c r="J50" s="34">
        <f>(5*K18-30)*J30</f>
        <v>-60</v>
      </c>
      <c r="K50" s="6"/>
      <c r="L50" s="3">
        <f>IF(K50&gt;J50-0.001,1,0)</f>
        <v>1</v>
      </c>
      <c r="N50" s="2"/>
    </row>
    <row r="51" spans="1:14" ht="27.2" customHeight="1" x14ac:dyDescent="0.25">
      <c r="A51" s="18">
        <v>212</v>
      </c>
      <c r="B51" s="51" t="s">
        <v>41</v>
      </c>
      <c r="C51" s="51"/>
      <c r="D51" s="51"/>
      <c r="E51" s="51"/>
      <c r="F51" s="51"/>
      <c r="G51" s="51"/>
      <c r="H51" s="14"/>
      <c r="I51" s="14"/>
      <c r="J51" s="33" t="str">
        <f>IF(K6="Да","Да","N/A")</f>
        <v>N/A</v>
      </c>
      <c r="K51" s="6"/>
      <c r="L51" s="3">
        <f>IF(AND(J51="Да",K51="Нет"),0,1)</f>
        <v>1</v>
      </c>
    </row>
    <row r="52" spans="1:14" ht="27.2" customHeight="1" x14ac:dyDescent="0.25">
      <c r="A52" s="21"/>
      <c r="B52" s="51" t="s">
        <v>42</v>
      </c>
      <c r="C52" s="51"/>
      <c r="D52" s="51"/>
      <c r="E52" s="51"/>
      <c r="F52" s="51"/>
      <c r="G52" s="51"/>
      <c r="H52" s="14"/>
      <c r="I52" s="14" t="s">
        <v>22</v>
      </c>
      <c r="J52" s="34">
        <f>IF(K18&lt;8.55,20,20*K18-150)</f>
        <v>20</v>
      </c>
      <c r="K52" s="6"/>
      <c r="L52" s="3">
        <f>IF(K52&gt;J52-0.001,1,0)</f>
        <v>0</v>
      </c>
      <c r="N52" s="2"/>
    </row>
    <row r="53" spans="1:14" ht="27.2" customHeight="1" x14ac:dyDescent="0.25">
      <c r="A53" s="18">
        <v>213</v>
      </c>
      <c r="B53" s="51" t="s">
        <v>43</v>
      </c>
      <c r="C53" s="51"/>
      <c r="D53" s="51"/>
      <c r="E53" s="51"/>
      <c r="F53" s="51"/>
      <c r="G53" s="51"/>
      <c r="H53" s="14"/>
      <c r="I53" s="14" t="s">
        <v>6</v>
      </c>
      <c r="J53" s="33" t="s">
        <v>26</v>
      </c>
      <c r="K53" s="6"/>
      <c r="L53" s="3">
        <f>IF(K53="Да",1,0)</f>
        <v>0</v>
      </c>
    </row>
    <row r="54" spans="1:14" ht="27.2" customHeight="1" x14ac:dyDescent="0.25">
      <c r="A54" s="21"/>
      <c r="B54" s="51" t="s">
        <v>44</v>
      </c>
      <c r="C54" s="51"/>
      <c r="D54" s="51"/>
      <c r="E54" s="51"/>
      <c r="F54" s="51"/>
      <c r="G54" s="51"/>
      <c r="H54" s="14"/>
      <c r="I54" s="14" t="s">
        <v>6</v>
      </c>
      <c r="J54" s="29">
        <f>0.5*K30</f>
        <v>0</v>
      </c>
      <c r="K54" s="6"/>
      <c r="L54" s="3">
        <f>IF(K54&gt;J54-0.001,1,0)</f>
        <v>1</v>
      </c>
    </row>
    <row r="55" spans="1:14" ht="27.2" hidden="1" customHeight="1" x14ac:dyDescent="0.25">
      <c r="A55" s="21"/>
      <c r="B55" s="51" t="s">
        <v>46</v>
      </c>
      <c r="C55" s="51"/>
      <c r="D55" s="51"/>
      <c r="E55" s="51"/>
      <c r="F55" s="51"/>
      <c r="G55" s="51"/>
      <c r="H55" s="14"/>
      <c r="I55" s="14"/>
      <c r="J55" s="42">
        <f>COUNTA(L7:L54)</f>
        <v>41</v>
      </c>
      <c r="K55" s="5" t="str">
        <f>IF(L55&lt;J55,"Нет","Да")</f>
        <v>Нет</v>
      </c>
      <c r="L55" s="2">
        <f>SUM(L8:L54)</f>
        <v>7</v>
      </c>
    </row>
    <row r="56" spans="1:14" ht="27.2" customHeight="1" thickBot="1" x14ac:dyDescent="0.3">
      <c r="A56" s="35"/>
      <c r="B56" s="54" t="s">
        <v>47</v>
      </c>
      <c r="C56" s="54"/>
      <c r="D56" s="54"/>
      <c r="E56" s="54"/>
      <c r="F56" s="54"/>
      <c r="G56" s="54"/>
      <c r="H56" s="48" t="e">
        <f>IF(K16/K5&gt;0.06,"Не соотв Пр. 103 IMS",IF(L55&lt;J55,"НЕТ","ДА"))</f>
        <v>#DIV/0!</v>
      </c>
      <c r="I56" s="49"/>
      <c r="J56" s="49"/>
      <c r="K56" s="50"/>
    </row>
  </sheetData>
  <sheetProtection algorithmName="SHA-512" hashValue="5/IiNHwKH4cMj6buJKQmyJ/7wa8D9Eb5uz4iQO1e42L1hqvK13VuFwIRp2qTvubx5oAmm/ECskol/wO79GAMQg==" saltValue="VWF+kOpcciAS+i9wxWfvJw==" spinCount="100000" sheet="1" objects="1" scenarios="1"/>
  <mergeCells count="59">
    <mergeCell ref="B2:G2"/>
    <mergeCell ref="B3:G3"/>
    <mergeCell ref="B4:G4"/>
    <mergeCell ref="B8:G8"/>
    <mergeCell ref="B9:G9"/>
    <mergeCell ref="B5:G5"/>
    <mergeCell ref="B14:G14"/>
    <mergeCell ref="B10:G10"/>
    <mergeCell ref="B7:G7"/>
    <mergeCell ref="B6:G6"/>
    <mergeCell ref="B11:G11"/>
    <mergeCell ref="B12:G12"/>
    <mergeCell ref="B13:G13"/>
    <mergeCell ref="B23:G23"/>
    <mergeCell ref="B17:G17"/>
    <mergeCell ref="B25:G25"/>
    <mergeCell ref="B26:G26"/>
    <mergeCell ref="B27:G27"/>
    <mergeCell ref="B24:G24"/>
    <mergeCell ref="B18:G18"/>
    <mergeCell ref="B22:G22"/>
    <mergeCell ref="B20:G20"/>
    <mergeCell ref="B28:G28"/>
    <mergeCell ref="B50:G50"/>
    <mergeCell ref="B19:G19"/>
    <mergeCell ref="B47:G47"/>
    <mergeCell ref="B48:G48"/>
    <mergeCell ref="B49:G49"/>
    <mergeCell ref="B30:G30"/>
    <mergeCell ref="B37:G37"/>
    <mergeCell ref="B38:G38"/>
    <mergeCell ref="B39:G39"/>
    <mergeCell ref="B29:G29"/>
    <mergeCell ref="B31:G31"/>
    <mergeCell ref="B32:G32"/>
    <mergeCell ref="B33:G33"/>
    <mergeCell ref="B34:G34"/>
    <mergeCell ref="B35:G35"/>
    <mergeCell ref="B46:G46"/>
    <mergeCell ref="B45:G45"/>
    <mergeCell ref="B36:G36"/>
    <mergeCell ref="B51:G51"/>
    <mergeCell ref="B52:G52"/>
    <mergeCell ref="I1:K1"/>
    <mergeCell ref="H56:K56"/>
    <mergeCell ref="B21:G21"/>
    <mergeCell ref="F1:G1"/>
    <mergeCell ref="C1:D1"/>
    <mergeCell ref="B15:G15"/>
    <mergeCell ref="B16:G16"/>
    <mergeCell ref="B56:G56"/>
    <mergeCell ref="B55:G55"/>
    <mergeCell ref="B53:G53"/>
    <mergeCell ref="B54:G54"/>
    <mergeCell ref="B40:G40"/>
    <mergeCell ref="B41:G41"/>
    <mergeCell ref="B42:G42"/>
    <mergeCell ref="B43:G43"/>
    <mergeCell ref="B44:G44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Лист1!_Toc65880315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alekseev.vasiliy</cp:lastModifiedBy>
  <cp:lastPrinted>2026-03-04T08:21:29Z</cp:lastPrinted>
  <dcterms:created xsi:type="dcterms:W3CDTF">2021-11-27T15:19:24Z</dcterms:created>
  <dcterms:modified xsi:type="dcterms:W3CDTF">2026-06-18T06:40:03Z</dcterms:modified>
</cp:coreProperties>
</file>